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jafi-my.sharepoint.com/personal/tzofiad_wzo_org_il/Documents/"/>
    </mc:Choice>
  </mc:AlternateContent>
  <xr:revisionPtr revIDLastSave="0" documentId="8_{25198781-FBEB-4C28-B17F-2B261D24A5C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הוראות שימוש" sheetId="1" r:id="rId1"/>
    <sheet name="השוואת ספקים" sheetId="2" r:id="rId2"/>
    <sheet name="תקציב ראשי" sheetId="3" r:id="rId3"/>
    <sheet name="תרחיש הכנסות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1" i="4" l="1"/>
  <c r="E11" i="4"/>
  <c r="E12" i="4" s="1"/>
  <c r="E27" i="3"/>
  <c r="E5" i="4" s="1"/>
  <c r="E26" i="3"/>
  <c r="E4" i="4" s="1"/>
  <c r="E7" i="4" s="1"/>
  <c r="E23" i="3"/>
  <c r="E22" i="3"/>
  <c r="E21" i="3"/>
  <c r="G18" i="3"/>
  <c r="E18" i="3"/>
  <c r="H16" i="3"/>
  <c r="F16" i="3"/>
  <c r="H15" i="3"/>
  <c r="F15" i="3"/>
  <c r="H14" i="3"/>
  <c r="F14" i="3"/>
  <c r="H13" i="3"/>
  <c r="F13" i="3"/>
  <c r="H12" i="3"/>
  <c r="F12" i="3"/>
  <c r="H11" i="3"/>
  <c r="F11" i="3"/>
  <c r="H10" i="3"/>
  <c r="F10" i="3"/>
  <c r="H9" i="3"/>
  <c r="F9" i="3"/>
  <c r="H8" i="3"/>
  <c r="F8" i="3"/>
  <c r="H7" i="3"/>
  <c r="F7" i="3"/>
  <c r="H6" i="3"/>
  <c r="F6" i="3"/>
  <c r="H5" i="3"/>
  <c r="F5" i="3"/>
  <c r="H4" i="3"/>
  <c r="F4" i="3"/>
  <c r="H3" i="3"/>
  <c r="F3" i="3"/>
  <c r="H2" i="3"/>
  <c r="H18" i="3" s="1"/>
  <c r="F2" i="3"/>
  <c r="E13" i="4" l="1"/>
  <c r="F12" i="4"/>
  <c r="E14" i="4" l="1"/>
  <c r="F13" i="4"/>
  <c r="E15" i="4" l="1"/>
  <c r="F15" i="4" s="1"/>
  <c r="F14" i="4"/>
</calcChain>
</file>

<file path=xl/sharedStrings.xml><?xml version="1.0" encoding="utf-8"?>
<sst xmlns="http://schemas.openxmlformats.org/spreadsheetml/2006/main" count="184" uniqueCount="107">
  <si>
    <t>תקציב ליום ישראל בקהילה — קובץ עבודה ללימוד ותרגול</t>
  </si>
  <si>
    <t>קובץ זה נבנה ככלי לימוד מעשי ליחידת התוכן "הכנת תקציב לפעילות / ניהול תקציב בשליחות".</t>
  </si>
  <si>
    <t>התרחיש: יום ישראל בקהילה לילדים והורים. תקציב כולל 20,000$, מתוכו 15,000$ מובטחים ו-5,000$ תלויים בהכנסות מהמשתתפים.</t>
  </si>
  <si>
    <t>מבנה הקובץ:</t>
  </si>
  <si>
    <t>1. השוואת ספקים — טבלת עבודה להשוואת הצעות מחיר לפי סעיף, כולל תנאי ביטול והערות אמינות.</t>
  </si>
  <si>
    <t>2. תקציב ראשי — טבלת התקציב המלאה, עם סיווג כל סעיף לרמת גמישות (קשיח / גמיש / רך) וסטטוס מימון (מובטח / תלוי הכנסות). השדה "מחיר מהשוואת ספקים" נשאב אוטומטית מהטאב הקודם.</t>
  </si>
  <si>
    <t>3. תרחיש הכנסות — מודל המדמה מה קורה כשההכנסה בפועל מהמשתתפים שונה מהתכנון, ומראה אילו סעיפים "רכים" מאושרים ואילו ממתינים למימון נוסף, לפי סדר עדיפות.</t>
  </si>
  <si>
    <t>חשוב: לפני סגירת מחיר עם ספק יש לבדוק את חוקי המס במדינת השליחות — האם המחיר כולל מע"מ (VAT/Sales Tax), והאם תשלום לספק עצמאי מחייב ניכוי מס הכנסה במקור (Withholding Tax). טאב "השוואת ספקים" כולל לשם כך עמודת "כולל מע"מ?" ייעודית.</t>
  </si>
  <si>
    <t>תאים בצבע כחול = נתון קבוע שניתן לשנות (לדוגמה: הכנסה בפועל). תאים בצבע שחור = נוסחה. תאים בצבע ירוק = ערך שמגיע מטאב אחר.</t>
  </si>
  <si>
    <t>מומלץ להשתמש בקובץ כדוגמת עבודה במהלך היחידה, ולאחר מכן לתת לשליחים לבנות גרסה דומה לאירוע משלהם.</t>
  </si>
  <si>
    <t>קטגוריה</t>
  </si>
  <si>
    <t>סעיף</t>
  </si>
  <si>
    <t>ספק</t>
  </si>
  <si>
    <t>מחיר הצעה ($)</t>
  </si>
  <si>
    <t>כולל מע"מ?</t>
  </si>
  <si>
    <t>תנאי ביטול / שינוי</t>
  </si>
  <si>
    <t>הערות / אמינות</t>
  </si>
  <si>
    <t>נבחר?</t>
  </si>
  <si>
    <t>אוכל ושתייה</t>
  </si>
  <si>
    <t>קייטרינג עיקרי</t>
  </si>
  <si>
    <t>קייטרינג "טעמים"</t>
  </si>
  <si>
    <t>כן</t>
  </si>
  <si>
    <t>ביטול עד 14 יום ללא קנס</t>
  </si>
  <si>
    <t>ניסיון באירועי קהילה גדולים</t>
  </si>
  <si>
    <t>קייטרינג "שולחן עגול"</t>
  </si>
  <si>
    <t>לא</t>
  </si>
  <si>
    <t>ביטול עד 7 ימים, 50% קנס מתחת לכך</t>
  </si>
  <si>
    <t>מחיר נמוך, פחות ניסיון עם ילדים</t>
  </si>
  <si>
    <t>קייטרינג "בית האירוח"</t>
  </si>
  <si>
    <t>ללא אפשרות ביטול לאחר אישור</t>
  </si>
  <si>
    <t>איכות גבוהה, גמישות תשלום נמוכה</t>
  </si>
  <si>
    <t>ציוד והגברה</t>
  </si>
  <si>
    <t>הגברה ובמה (בסיסי)</t>
  </si>
  <si>
    <t>סאונד פלוס</t>
  </si>
  <si>
    <t>ביטול עד 5 ימים ללא קנס</t>
  </si>
  <si>
    <t>ציוד תקין, המלצות חיוביות</t>
  </si>
  <si>
    <t>אודיו-טק</t>
  </si>
  <si>
    <t>ביטול עד 10 ימים ללא קנס</t>
  </si>
  <si>
    <t>ציוד חדש יותר, יקר יותר</t>
  </si>
  <si>
    <t>קול ובמה</t>
  </si>
  <si>
    <t>ללא ביטול ללא קנס</t>
  </si>
  <si>
    <t>מחיר אטרקטיבי, זמינות מוגבלת</t>
  </si>
  <si>
    <t>ביטחון ובטיחות</t>
  </si>
  <si>
    <t>אבטחה</t>
  </si>
  <si>
    <t>מאבטח פלוס</t>
  </si>
  <si>
    <t>ביטול עד 48 שעות ללא קנס</t>
  </si>
  <si>
    <t>רישיון בתוקף, נדרש לאירועי קהילה</t>
  </si>
  <si>
    <t>שומר 24</t>
  </si>
  <si>
    <t>ביטול עד 72 שעות ללא קנס</t>
  </si>
  <si>
    <t>ניסיון רב, יקר מעט יותר</t>
  </si>
  <si>
    <t>תוכן והפעלה</t>
  </si>
  <si>
    <t>סדנאות יצירה לילדים</t>
  </si>
  <si>
    <t>סטודיו צבעוני</t>
  </si>
  <si>
    <t>ביטול עד 7 ימים, 25% קנס מתחת לכך</t>
  </si>
  <si>
    <t>מתמחה בסדנאות לגילאי 4-12, עצמאי (יש לבדוק ניכוי מס במקור)</t>
  </si>
  <si>
    <t>יוצרים ביחד</t>
  </si>
  <si>
    <t>ללא אפשרות ביטול</t>
  </si>
  <si>
    <t>מחיר נמוך, ללא גמישות</t>
  </si>
  <si>
    <t>הערה: יש לבקש 3 הצעות מחיר לפחות לכל סעיף משמעותי. השוואה נכונה כוללת מחיר, כניסת מע"מ, תנאי ביטול/שינוי ואמינות — לא רק את המחיר הזול ביותר. הצעה שאינה כוללת מע"מ עשויה להיות יקרה בפועל מהצעה "יקרה יותר" שכן כוללת אותו — יש לבדוק זאת לפי חוקי המס במדינת השליחות.</t>
  </si>
  <si>
    <t>רמת גמישות</t>
  </si>
  <si>
    <t>סטטוס מימון</t>
  </si>
  <si>
    <t>עלות מתוכננת ($)</t>
  </si>
  <si>
    <t>מחיר מהשוואת ספקים ($)</t>
  </si>
  <si>
    <t>עלות בפועל ($)</t>
  </si>
  <si>
    <t>פער ($)</t>
  </si>
  <si>
    <t>מקום ולוגיסטיקה</t>
  </si>
  <si>
    <t>שכירת שטח / אולם</t>
  </si>
  <si>
    <t>קשיח</t>
  </si>
  <si>
    <t>מובטח</t>
  </si>
  <si>
    <t>עזרה ראשונה</t>
  </si>
  <si>
    <t>ביטוח אירוע</t>
  </si>
  <si>
    <t>גמיש</t>
  </si>
  <si>
    <t>מנחה ראשי / אמן מרכזי</t>
  </si>
  <si>
    <t>קייטרינג עיקרי (ליבה)</t>
  </si>
  <si>
    <t>שולחנות, כיסאות, אוהלים</t>
  </si>
  <si>
    <t>שיווק ופרסום</t>
  </si>
  <si>
    <t>עיצוב ושילוט</t>
  </si>
  <si>
    <t>רזרבה</t>
  </si>
  <si>
    <t>רזרבה לבלתי צפוי</t>
  </si>
  <si>
    <t>מתנות / הוקרה</t>
  </si>
  <si>
    <t>מתנות לילדים</t>
  </si>
  <si>
    <t>רך</t>
  </si>
  <si>
    <t>תלוי הכנסות</t>
  </si>
  <si>
    <t>עמדות פעילות נוספות (אומנות / ריקוד)</t>
  </si>
  <si>
    <t>אמן / הופעה אורחת נוספת</t>
  </si>
  <si>
    <t>הוקרה למתנדבים</t>
  </si>
  <si>
    <t>סה"כ תקציב האירוע</t>
  </si>
  <si>
    <t>פילוח לפי רמת גמישות</t>
  </si>
  <si>
    <t>סה"כ קשיח (לא ניתן לצמצום)</t>
  </si>
  <si>
    <t>סה"כ גמיש (ניתן לכייל)</t>
  </si>
  <si>
    <t>סה"כ רך (ראשון לקיצוץ)</t>
  </si>
  <si>
    <t>פילוח לפי סטטוס מימון</t>
  </si>
  <si>
    <t>סה"כ מובטח</t>
  </si>
  <si>
    <t>סה"כ תלוי הכנסות</t>
  </si>
  <si>
    <t>מקרא צבעים: אדמדם = קשיח (לא ניתן לצמצום) | צהבהב = גמיש (ניתן לכייל היקף/רמה) | ירקרק = רך (ראשון לקיצוץ בעת חוסר תקציב)</t>
  </si>
  <si>
    <t>חשוב: לפני קביעת "עלות מתוכננת" סופית יש לוודא מול הספק/רו"ח מקומי אם המחיר כולל מע"מ, ואם נדרש ניכוי מס הכנסה במקור בתשלום לספקים עצמאיים/אמנים — חוקי המס שונים מדינה למדינה ומשפיעים ישירות על העלות בפועל.</t>
  </si>
  <si>
    <t>מודל תרחיש: מה קורה כשההכנסה בפועל שונה מהתכנון</t>
  </si>
  <si>
    <t>תקציב מובטח (מטאב תקציב ראשי) ($)</t>
  </si>
  <si>
    <t>תקציב מקסימלי תלוי הכנסות ($)</t>
  </si>
  <si>
    <t>הכנסה בפועל שהתקבלה מהמשתתפים ($) — ניתן לשינוי לצורך תרגול</t>
  </si>
  <si>
    <t>סה"כ תקציב זמין לאירוע ($)</t>
  </si>
  <si>
    <t>סעיפים "רכים" (תלויי הכנסות) — לפי סדר עדיפות מימון</t>
  </si>
  <si>
    <t>סדר עדיפות מימון</t>
  </si>
  <si>
    <t>עלות ($)</t>
  </si>
  <si>
    <t>עלות מצטברת ($)</t>
  </si>
  <si>
    <t>סטטוס</t>
  </si>
  <si>
    <t>לוגיקת המודל: סעיפי הליבה (קשיח + גמיש) ממומנים תמיד מהתקציב המובטח. הסעיפים ה"רכים" מאושרים לפי סדר עדיפות, רק עד גובה ההכנסה שהתקבלה בפועל מהמשתתפים. שינוי הערך בתא E6 ישנה מיידית את הסטטוס של כל הסעיפים — זהו הכלי שמדגים לשליחים כיצד לקבל החלטה מושכלת כשהתקציב המותנה אינו ודאי.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</si>
</sst>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;&quot;($&quot;#,##0\);\-"/>
  </numFmts>
  <fonts count="10">
    <font>
      <sz val="11"/>
      <color theme="1"/>
      <name val="Calibri"/>
      <family val="2"/>
      <charset val="1"/>
    </font>
    <font>
      <b/>
      <sz val="16"/>
      <color rgb="FF1F4E78"/>
      <name val="Arial"/>
      <charset val="1"/>
    </font>
    <font>
      <sz val="11"/>
      <color rgb="FF000000"/>
      <name val="Arial"/>
      <charset val="1"/>
    </font>
    <font>
      <b/>
      <sz val="12"/>
      <color rgb="FF1F4E78"/>
      <name val="Arial"/>
      <charset val="1"/>
    </font>
    <font>
      <b/>
      <sz val="11"/>
      <color rgb="FFFFFFFF"/>
      <name val="Arial"/>
      <charset val="1"/>
    </font>
    <font>
      <sz val="11"/>
      <color rgb="FF0000FF"/>
      <name val="Arial"/>
      <charset val="1"/>
    </font>
    <font>
      <sz val="11"/>
      <color theme="1"/>
      <name val="FreeSans"/>
      <family val="2"/>
    </font>
    <font>
      <i/>
      <sz val="10"/>
      <color rgb="FF595959"/>
      <name val="Arial"/>
      <charset val="1"/>
    </font>
    <font>
      <sz val="11"/>
      <color rgb="FF008000"/>
      <name val="Arial"/>
      <charset val="1"/>
    </font>
    <font>
      <b/>
      <sz val="1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D9D9D9"/>
        <bgColor rgb="FFC6E0B4"/>
      </patternFill>
    </fill>
    <fill>
      <patternFill patternType="solid">
        <fgColor rgb="FFFFF2CC"/>
        <bgColor rgb="FFFFE699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Border="1"/>
    <xf numFmtId="0" fontId="1" fillId="0" borderId="0" xfId="0" applyFont="1" applyBorder="1"/>
    <xf numFmtId="0" fontId="7" fillId="0" borderId="0" xfId="0" applyFont="1" applyBorder="1" applyAlignment="1">
      <alignment horizontal="right" wrapText="1"/>
    </xf>
    <xf numFmtId="0" fontId="1" fillId="0" borderId="0" xfId="0" applyFont="1"/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9" fillId="3" borderId="1" xfId="0" applyFont="1" applyFill="1" applyBorder="1"/>
    <xf numFmtId="164" fontId="9" fillId="3" borderId="1" xfId="0" applyNumberFormat="1" applyFont="1" applyFill="1" applyBorder="1"/>
    <xf numFmtId="0" fontId="3" fillId="0" borderId="0" xfId="0" applyFont="1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right" wrapText="1"/>
    </xf>
    <xf numFmtId="164" fontId="8" fillId="0" borderId="0" xfId="0" applyNumberFormat="1" applyFont="1" applyAlignment="1">
      <alignment horizontal="center"/>
    </xf>
    <xf numFmtId="0" fontId="9" fillId="0" borderId="0" xfId="0" applyFont="1" applyAlignment="1">
      <alignment horizontal="right" wrapText="1"/>
    </xf>
    <xf numFmtId="164" fontId="5" fillId="4" borderId="1" xfId="0" applyNumberFormat="1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8">
    <dxf>
      <fill>
        <patternFill>
          <bgColor rgb="FFF8CBAD"/>
        </patternFill>
      </fill>
    </dxf>
    <dxf>
      <fill>
        <patternFill>
          <bgColor rgb="FFC6E0B4"/>
        </patternFill>
      </fill>
    </dxf>
    <dxf>
      <font>
        <b/>
        <color rgb="FFCC0000"/>
      </font>
    </dxf>
    <dxf>
      <fill>
        <patternFill>
          <bgColor rgb="FFC6E0B4"/>
        </patternFill>
      </fill>
    </dxf>
    <dxf>
      <fill>
        <patternFill>
          <bgColor rgb="FFFFE699"/>
        </patternFill>
      </fill>
    </dxf>
    <dxf>
      <fill>
        <patternFill>
          <bgColor rgb="FFF8CBAD"/>
        </patternFill>
      </fill>
    </dxf>
    <dxf>
      <font>
        <b/>
        <color rgb="FFCC0000"/>
      </font>
    </dxf>
    <dxf>
      <fill>
        <patternFill>
          <bgColor rgb="FFC6E0B4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0B4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6"/>
  <sheetViews>
    <sheetView rightToLeft="1" tabSelected="1" topLeftCell="A5" zoomScaleNormal="100" workbookViewId="0"/>
  </sheetViews>
  <sheetFormatPr defaultColWidth="8.6640625" defaultRowHeight="14.4"/>
  <cols>
    <col min="1" max="1" width="42" customWidth="1"/>
  </cols>
  <sheetData>
    <row r="2" spans="2:2" ht="21">
      <c r="B2" s="4" t="s">
        <v>0</v>
      </c>
    </row>
    <row r="4" spans="2:2" ht="18" customHeight="1">
      <c r="B4" s="5"/>
    </row>
    <row r="5" spans="2:2" ht="30" customHeight="1">
      <c r="B5" s="5" t="s">
        <v>1</v>
      </c>
    </row>
    <row r="6" spans="2:2" ht="30" customHeight="1">
      <c r="B6" s="5" t="s">
        <v>2</v>
      </c>
    </row>
    <row r="7" spans="2:2" ht="18" customHeight="1">
      <c r="B7" s="5"/>
    </row>
    <row r="8" spans="2:2" ht="18" customHeight="1">
      <c r="B8" s="6" t="s">
        <v>3</v>
      </c>
    </row>
    <row r="9" spans="2:2" ht="30" customHeight="1">
      <c r="B9" s="5" t="s">
        <v>4</v>
      </c>
    </row>
    <row r="10" spans="2:2" ht="30" customHeight="1">
      <c r="B10" s="5" t="s">
        <v>5</v>
      </c>
    </row>
    <row r="11" spans="2:2" ht="30" customHeight="1">
      <c r="B11" s="5" t="s">
        <v>6</v>
      </c>
    </row>
    <row r="12" spans="2:2" ht="18" customHeight="1">
      <c r="B12" s="5"/>
    </row>
    <row r="13" spans="2:2" ht="30" customHeight="1">
      <c r="B13" s="5" t="s">
        <v>7</v>
      </c>
    </row>
    <row r="14" spans="2:2" ht="18" customHeight="1">
      <c r="B14" s="5"/>
    </row>
    <row r="15" spans="2:2" ht="30" customHeight="1">
      <c r="B15" s="5" t="s">
        <v>8</v>
      </c>
    </row>
    <row r="16" spans="2:2" ht="30" customHeight="1">
      <c r="B16" s="5" t="s">
        <v>9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rightToLeft="1" zoomScaleNormal="100" workbookViewId="0">
      <pane ySplit="1" topLeftCell="A2" activePane="bottomLeft" state="frozen"/>
      <selection pane="bottomLeft"/>
    </sheetView>
  </sheetViews>
  <sheetFormatPr defaultColWidth="8.6640625" defaultRowHeight="14.4"/>
  <cols>
    <col min="1" max="1" width="16" customWidth="1"/>
    <col min="2" max="2" width="22" customWidth="1"/>
    <col min="3" max="3" width="20" customWidth="1"/>
    <col min="4" max="4" width="14" customWidth="1"/>
    <col min="5" max="5" width="11" customWidth="1"/>
    <col min="6" max="6" width="26" customWidth="1"/>
    <col min="7" max="7" width="30" customWidth="1"/>
    <col min="8" max="8" width="10" customWidth="1"/>
  </cols>
  <sheetData>
    <row r="1" spans="1:8" ht="30" customHeight="1">
      <c r="A1" s="7" t="s">
        <v>10</v>
      </c>
      <c r="B1" s="7" t="s">
        <v>11</v>
      </c>
      <c r="C1" s="7" t="s">
        <v>12</v>
      </c>
      <c r="D1" s="7" t="s">
        <v>13</v>
      </c>
      <c r="E1" s="7" t="s">
        <v>14</v>
      </c>
      <c r="F1" s="7" t="s">
        <v>15</v>
      </c>
      <c r="G1" s="7" t="s">
        <v>16</v>
      </c>
      <c r="H1" s="7" t="s">
        <v>17</v>
      </c>
    </row>
    <row r="2" spans="1:8">
      <c r="A2" s="8" t="s">
        <v>18</v>
      </c>
      <c r="B2" s="8" t="s">
        <v>19</v>
      </c>
      <c r="C2" s="8" t="s">
        <v>20</v>
      </c>
      <c r="D2" s="9">
        <v>3500</v>
      </c>
      <c r="E2" s="8" t="s">
        <v>21</v>
      </c>
      <c r="F2" s="8" t="s">
        <v>22</v>
      </c>
      <c r="G2" s="8" t="s">
        <v>23</v>
      </c>
      <c r="H2" s="10" t="s">
        <v>21</v>
      </c>
    </row>
    <row r="3" spans="1:8" ht="27.6">
      <c r="A3" s="8" t="s">
        <v>18</v>
      </c>
      <c r="B3" s="8" t="s">
        <v>19</v>
      </c>
      <c r="C3" s="8" t="s">
        <v>24</v>
      </c>
      <c r="D3" s="9">
        <v>3200</v>
      </c>
      <c r="E3" s="8" t="s">
        <v>25</v>
      </c>
      <c r="F3" s="8" t="s">
        <v>26</v>
      </c>
      <c r="G3" s="8" t="s">
        <v>27</v>
      </c>
      <c r="H3" s="10" t="s">
        <v>25</v>
      </c>
    </row>
    <row r="4" spans="1:8">
      <c r="A4" s="8" t="s">
        <v>18</v>
      </c>
      <c r="B4" s="8" t="s">
        <v>19</v>
      </c>
      <c r="C4" s="8" t="s">
        <v>28</v>
      </c>
      <c r="D4" s="9">
        <v>3900</v>
      </c>
      <c r="E4" s="8" t="s">
        <v>21</v>
      </c>
      <c r="F4" s="8" t="s">
        <v>29</v>
      </c>
      <c r="G4" s="8" t="s">
        <v>30</v>
      </c>
      <c r="H4" s="10" t="s">
        <v>25</v>
      </c>
    </row>
    <row r="5" spans="1:8">
      <c r="A5" s="8" t="s">
        <v>31</v>
      </c>
      <c r="B5" s="8" t="s">
        <v>32</v>
      </c>
      <c r="C5" s="8" t="s">
        <v>33</v>
      </c>
      <c r="D5" s="9">
        <v>1800</v>
      </c>
      <c r="E5" s="8" t="s">
        <v>21</v>
      </c>
      <c r="F5" s="8" t="s">
        <v>34</v>
      </c>
      <c r="G5" s="8" t="s">
        <v>35</v>
      </c>
      <c r="H5" s="10" t="s">
        <v>21</v>
      </c>
    </row>
    <row r="6" spans="1:8">
      <c r="A6" s="8" t="s">
        <v>31</v>
      </c>
      <c r="B6" s="8" t="s">
        <v>32</v>
      </c>
      <c r="C6" s="8" t="s">
        <v>36</v>
      </c>
      <c r="D6" s="9">
        <v>2100</v>
      </c>
      <c r="E6" s="8" t="s">
        <v>25</v>
      </c>
      <c r="F6" s="8" t="s">
        <v>37</v>
      </c>
      <c r="G6" s="8" t="s">
        <v>38</v>
      </c>
      <c r="H6" s="10" t="s">
        <v>25</v>
      </c>
    </row>
    <row r="7" spans="1:8">
      <c r="A7" s="8" t="s">
        <v>31</v>
      </c>
      <c r="B7" s="8" t="s">
        <v>32</v>
      </c>
      <c r="C7" s="8" t="s">
        <v>39</v>
      </c>
      <c r="D7" s="9">
        <v>1650</v>
      </c>
      <c r="E7" s="8" t="s">
        <v>25</v>
      </c>
      <c r="F7" s="8" t="s">
        <v>40</v>
      </c>
      <c r="G7" s="8" t="s">
        <v>41</v>
      </c>
      <c r="H7" s="10" t="s">
        <v>25</v>
      </c>
    </row>
    <row r="8" spans="1:8">
      <c r="A8" s="8" t="s">
        <v>42</v>
      </c>
      <c r="B8" s="8" t="s">
        <v>43</v>
      </c>
      <c r="C8" s="8" t="s">
        <v>44</v>
      </c>
      <c r="D8" s="9">
        <v>1500</v>
      </c>
      <c r="E8" s="8" t="s">
        <v>21</v>
      </c>
      <c r="F8" s="8" t="s">
        <v>45</v>
      </c>
      <c r="G8" s="8" t="s">
        <v>46</v>
      </c>
      <c r="H8" s="10" t="s">
        <v>21</v>
      </c>
    </row>
    <row r="9" spans="1:8">
      <c r="A9" s="8" t="s">
        <v>42</v>
      </c>
      <c r="B9" s="8" t="s">
        <v>43</v>
      </c>
      <c r="C9" s="8" t="s">
        <v>47</v>
      </c>
      <c r="D9" s="9">
        <v>1650</v>
      </c>
      <c r="E9" s="8" t="s">
        <v>21</v>
      </c>
      <c r="F9" s="8" t="s">
        <v>48</v>
      </c>
      <c r="G9" s="8" t="s">
        <v>49</v>
      </c>
      <c r="H9" s="10" t="s">
        <v>25</v>
      </c>
    </row>
    <row r="10" spans="1:8" ht="27.6">
      <c r="A10" s="8" t="s">
        <v>50</v>
      </c>
      <c r="B10" s="8" t="s">
        <v>51</v>
      </c>
      <c r="C10" s="8" t="s">
        <v>52</v>
      </c>
      <c r="D10" s="9">
        <v>1200</v>
      </c>
      <c r="E10" s="8" t="s">
        <v>25</v>
      </c>
      <c r="F10" s="8" t="s">
        <v>53</v>
      </c>
      <c r="G10" s="8" t="s">
        <v>54</v>
      </c>
      <c r="H10" s="10" t="s">
        <v>21</v>
      </c>
    </row>
    <row r="11" spans="1:8">
      <c r="A11" s="8" t="s">
        <v>50</v>
      </c>
      <c r="B11" s="8" t="s">
        <v>51</v>
      </c>
      <c r="C11" s="8" t="s">
        <v>55</v>
      </c>
      <c r="D11" s="9">
        <v>1100</v>
      </c>
      <c r="E11" s="8" t="s">
        <v>25</v>
      </c>
      <c r="F11" s="8" t="s">
        <v>56</v>
      </c>
      <c r="G11" s="8" t="s">
        <v>57</v>
      </c>
      <c r="H11" s="10" t="s">
        <v>25</v>
      </c>
    </row>
    <row r="13" spans="1:8" ht="43.5" customHeight="1">
      <c r="A13" s="3" t="s">
        <v>58</v>
      </c>
      <c r="B13" s="3"/>
      <c r="C13" s="3"/>
      <c r="D13" s="3"/>
      <c r="E13" s="3"/>
      <c r="F13" s="3"/>
      <c r="G13" s="3"/>
      <c r="H13" s="3"/>
    </row>
  </sheetData>
  <mergeCells count="1">
    <mergeCell ref="A13:H13"/>
  </mergeCells>
  <conditionalFormatting sqref="A2:H11">
    <cfRule type="expression" dxfId="7" priority="2">
      <formula>$H2="כן"</formula>
    </cfRule>
  </conditionalFormatting>
  <conditionalFormatting sqref="E2:E11">
    <cfRule type="expression" dxfId="6" priority="3">
      <formula>$E2="לא"</formula>
    </cfRule>
  </conditionalFormatting>
  <dataValidations count="1">
    <dataValidation type="list" sqref="H2:H11 E2:E11" xr:uid="{00000000-0002-0000-0100-000000000000}">
      <formula1>"כן,לא"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0"/>
  <sheetViews>
    <sheetView rightToLeft="1" zoomScaleNormal="100" workbookViewId="0">
      <pane ySplit="1" topLeftCell="A2" activePane="bottomLeft" state="frozen"/>
      <selection pane="bottomLeft"/>
    </sheetView>
  </sheetViews>
  <sheetFormatPr defaultColWidth="8.6640625" defaultRowHeight="14.4"/>
  <cols>
    <col min="1" max="1" width="18" customWidth="1"/>
    <col min="2" max="2" width="30" customWidth="1"/>
    <col min="3" max="3" width="12" customWidth="1"/>
    <col min="4" max="5" width="16" customWidth="1"/>
    <col min="6" max="6" width="20" customWidth="1"/>
    <col min="7" max="7" width="16" customWidth="1"/>
    <col min="8" max="8" width="14" customWidth="1"/>
  </cols>
  <sheetData>
    <row r="1" spans="1:8" ht="31.5" customHeight="1">
      <c r="A1" s="7" t="s">
        <v>10</v>
      </c>
      <c r="B1" s="7" t="s">
        <v>11</v>
      </c>
      <c r="C1" s="7" t="s">
        <v>59</v>
      </c>
      <c r="D1" s="7" t="s">
        <v>60</v>
      </c>
      <c r="E1" s="7" t="s">
        <v>61</v>
      </c>
      <c r="F1" s="7" t="s">
        <v>62</v>
      </c>
      <c r="G1" s="7" t="s">
        <v>63</v>
      </c>
      <c r="H1" s="7" t="s">
        <v>64</v>
      </c>
    </row>
    <row r="2" spans="1:8">
      <c r="A2" s="8" t="s">
        <v>65</v>
      </c>
      <c r="B2" s="8" t="s">
        <v>66</v>
      </c>
      <c r="C2" s="8" t="s">
        <v>67</v>
      </c>
      <c r="D2" s="8" t="s">
        <v>68</v>
      </c>
      <c r="E2" s="9">
        <v>3000</v>
      </c>
      <c r="F2" s="11">
        <f>IFERROR(SUMIFS('השוואת ספקים'!$D:$D,'השוואת ספקים'!$B:$B,B2,'השוואת ספקים'!$H:$H,"כן"),0)</f>
        <v>0</v>
      </c>
      <c r="G2" s="9"/>
      <c r="H2" s="12">
        <f t="shared" ref="H2:H16" si="0">E2-G2</f>
        <v>3000</v>
      </c>
    </row>
    <row r="3" spans="1:8">
      <c r="A3" s="8" t="s">
        <v>42</v>
      </c>
      <c r="B3" s="8" t="s">
        <v>43</v>
      </c>
      <c r="C3" s="8" t="s">
        <v>67</v>
      </c>
      <c r="D3" s="8" t="s">
        <v>68</v>
      </c>
      <c r="E3" s="9">
        <v>1500</v>
      </c>
      <c r="F3" s="11">
        <f>IFERROR(SUMIFS('השוואת ספקים'!$D:$D,'השוואת ספקים'!$B:$B,B3,'השוואת ספקים'!$H:$H,"כן"),0)</f>
        <v>1500</v>
      </c>
      <c r="G3" s="9"/>
      <c r="H3" s="12">
        <f t="shared" si="0"/>
        <v>1500</v>
      </c>
    </row>
    <row r="4" spans="1:8">
      <c r="A4" s="8" t="s">
        <v>42</v>
      </c>
      <c r="B4" s="8" t="s">
        <v>69</v>
      </c>
      <c r="C4" s="8" t="s">
        <v>67</v>
      </c>
      <c r="D4" s="8" t="s">
        <v>68</v>
      </c>
      <c r="E4" s="9">
        <v>500</v>
      </c>
      <c r="F4" s="11">
        <f>IFERROR(SUMIFS('השוואת ספקים'!$D:$D,'השוואת ספקים'!$B:$B,B4,'השוואת ספקים'!$H:$H,"כן"),0)</f>
        <v>0</v>
      </c>
      <c r="G4" s="9"/>
      <c r="H4" s="12">
        <f t="shared" si="0"/>
        <v>500</v>
      </c>
    </row>
    <row r="5" spans="1:8">
      <c r="A5" s="8" t="s">
        <v>42</v>
      </c>
      <c r="B5" s="8" t="s">
        <v>70</v>
      </c>
      <c r="C5" s="8" t="s">
        <v>67</v>
      </c>
      <c r="D5" s="8" t="s">
        <v>68</v>
      </c>
      <c r="E5" s="9">
        <v>300</v>
      </c>
      <c r="F5" s="11">
        <f>IFERROR(SUMIFS('השוואת ספקים'!$D:$D,'השוואת ספקים'!$B:$B,B5,'השוואת ספקים'!$H:$H,"כן"),0)</f>
        <v>0</v>
      </c>
      <c r="G5" s="9"/>
      <c r="H5" s="12">
        <f t="shared" si="0"/>
        <v>300</v>
      </c>
    </row>
    <row r="6" spans="1:8">
      <c r="A6" s="8" t="s">
        <v>31</v>
      </c>
      <c r="B6" s="8" t="s">
        <v>32</v>
      </c>
      <c r="C6" s="8" t="s">
        <v>71</v>
      </c>
      <c r="D6" s="8" t="s">
        <v>68</v>
      </c>
      <c r="E6" s="9">
        <v>1800</v>
      </c>
      <c r="F6" s="11">
        <f>IFERROR(SUMIFS('השוואת ספקים'!$D:$D,'השוואת ספקים'!$B:$B,B6,'השוואת ספקים'!$H:$H,"כן"),0)</f>
        <v>1800</v>
      </c>
      <c r="G6" s="9"/>
      <c r="H6" s="12">
        <f t="shared" si="0"/>
        <v>1800</v>
      </c>
    </row>
    <row r="7" spans="1:8">
      <c r="A7" s="8" t="s">
        <v>50</v>
      </c>
      <c r="B7" s="8" t="s">
        <v>72</v>
      </c>
      <c r="C7" s="8" t="s">
        <v>71</v>
      </c>
      <c r="D7" s="8" t="s">
        <v>68</v>
      </c>
      <c r="E7" s="9">
        <v>2500</v>
      </c>
      <c r="F7" s="11">
        <f>IFERROR(SUMIFS('השוואת ספקים'!$D:$D,'השוואת ספקים'!$B:$B,B7,'השוואת ספקים'!$H:$H,"כן"),0)</f>
        <v>0</v>
      </c>
      <c r="G7" s="9"/>
      <c r="H7" s="12">
        <f t="shared" si="0"/>
        <v>2500</v>
      </c>
    </row>
    <row r="8" spans="1:8">
      <c r="A8" s="8" t="s">
        <v>18</v>
      </c>
      <c r="B8" s="8" t="s">
        <v>73</v>
      </c>
      <c r="C8" s="8" t="s">
        <v>71</v>
      </c>
      <c r="D8" s="8" t="s">
        <v>68</v>
      </c>
      <c r="E8" s="9">
        <v>3500</v>
      </c>
      <c r="F8" s="11">
        <f>IFERROR(SUMIFS('השוואת ספקים'!$D:$D,'השוואת ספקים'!$B:$B,B8,'השוואת ספקים'!$H:$H,"כן"),0)</f>
        <v>0</v>
      </c>
      <c r="G8" s="9"/>
      <c r="H8" s="12">
        <f t="shared" si="0"/>
        <v>3500</v>
      </c>
    </row>
    <row r="9" spans="1:8">
      <c r="A9" s="8" t="s">
        <v>65</v>
      </c>
      <c r="B9" s="8" t="s">
        <v>74</v>
      </c>
      <c r="C9" s="8" t="s">
        <v>71</v>
      </c>
      <c r="D9" s="8" t="s">
        <v>68</v>
      </c>
      <c r="E9" s="9">
        <v>1200</v>
      </c>
      <c r="F9" s="11">
        <f>IFERROR(SUMIFS('השוואת ספקים'!$D:$D,'השוואת ספקים'!$B:$B,B9,'השוואת ספקים'!$H:$H,"כן"),0)</f>
        <v>0</v>
      </c>
      <c r="G9" s="9"/>
      <c r="H9" s="12">
        <f t="shared" si="0"/>
        <v>1200</v>
      </c>
    </row>
    <row r="10" spans="1:8">
      <c r="A10" s="8" t="s">
        <v>75</v>
      </c>
      <c r="B10" s="8" t="s">
        <v>76</v>
      </c>
      <c r="C10" s="8" t="s">
        <v>71</v>
      </c>
      <c r="D10" s="8" t="s">
        <v>68</v>
      </c>
      <c r="E10" s="9">
        <v>400</v>
      </c>
      <c r="F10" s="11">
        <f>IFERROR(SUMIFS('השוואת ספקים'!$D:$D,'השוואת ספקים'!$B:$B,B10,'השוואת ספקים'!$H:$H,"כן"),0)</f>
        <v>0</v>
      </c>
      <c r="G10" s="9"/>
      <c r="H10" s="12">
        <f t="shared" si="0"/>
        <v>400</v>
      </c>
    </row>
    <row r="11" spans="1:8">
      <c r="A11" s="8" t="s">
        <v>77</v>
      </c>
      <c r="B11" s="8" t="s">
        <v>78</v>
      </c>
      <c r="C11" s="8" t="s">
        <v>67</v>
      </c>
      <c r="D11" s="8" t="s">
        <v>68</v>
      </c>
      <c r="E11" s="9">
        <v>300</v>
      </c>
      <c r="F11" s="11">
        <f>IFERROR(SUMIFS('השוואת ספקים'!$D:$D,'השוואת ספקים'!$B:$B,B11,'השוואת ספקים'!$H:$H,"כן"),0)</f>
        <v>0</v>
      </c>
      <c r="G11" s="9"/>
      <c r="H11" s="12">
        <f t="shared" si="0"/>
        <v>300</v>
      </c>
    </row>
    <row r="12" spans="1:8">
      <c r="A12" s="8" t="s">
        <v>79</v>
      </c>
      <c r="B12" s="8" t="s">
        <v>80</v>
      </c>
      <c r="C12" s="8" t="s">
        <v>81</v>
      </c>
      <c r="D12" s="8" t="s">
        <v>82</v>
      </c>
      <c r="E12" s="9">
        <v>800</v>
      </c>
      <c r="F12" s="11">
        <f>IFERROR(SUMIFS('השוואת ספקים'!$D:$D,'השוואת ספקים'!$B:$B,B12,'השוואת ספקים'!$H:$H,"כן"),0)</f>
        <v>0</v>
      </c>
      <c r="G12" s="9"/>
      <c r="H12" s="12">
        <f t="shared" si="0"/>
        <v>800</v>
      </c>
    </row>
    <row r="13" spans="1:8">
      <c r="A13" s="8" t="s">
        <v>50</v>
      </c>
      <c r="B13" s="8" t="s">
        <v>51</v>
      </c>
      <c r="C13" s="8" t="s">
        <v>81</v>
      </c>
      <c r="D13" s="8" t="s">
        <v>82</v>
      </c>
      <c r="E13" s="9">
        <v>1200</v>
      </c>
      <c r="F13" s="11">
        <f>IFERROR(SUMIFS('השוואת ספקים'!$D:$D,'השוואת ספקים'!$B:$B,B13,'השוואת ספקים'!$H:$H,"כן"),0)</f>
        <v>1200</v>
      </c>
      <c r="G13" s="9"/>
      <c r="H13" s="12">
        <f t="shared" si="0"/>
        <v>1200</v>
      </c>
    </row>
    <row r="14" spans="1:8" ht="27.6">
      <c r="A14" s="8" t="s">
        <v>50</v>
      </c>
      <c r="B14" s="8" t="s">
        <v>83</v>
      </c>
      <c r="C14" s="8" t="s">
        <v>81</v>
      </c>
      <c r="D14" s="8" t="s">
        <v>82</v>
      </c>
      <c r="E14" s="9">
        <v>1000</v>
      </c>
      <c r="F14" s="11">
        <f>IFERROR(SUMIFS('השוואת ספקים'!$D:$D,'השוואת ספקים'!$B:$B,B14,'השוואת ספקים'!$H:$H,"כן"),0)</f>
        <v>0</v>
      </c>
      <c r="G14" s="9"/>
      <c r="H14" s="12">
        <f t="shared" si="0"/>
        <v>1000</v>
      </c>
    </row>
    <row r="15" spans="1:8">
      <c r="A15" s="8" t="s">
        <v>50</v>
      </c>
      <c r="B15" s="8" t="s">
        <v>84</v>
      </c>
      <c r="C15" s="8" t="s">
        <v>81</v>
      </c>
      <c r="D15" s="8" t="s">
        <v>82</v>
      </c>
      <c r="E15" s="9">
        <v>1500</v>
      </c>
      <c r="F15" s="11">
        <f>IFERROR(SUMIFS('השוואת ספקים'!$D:$D,'השוואת ספקים'!$B:$B,B15,'השוואת ספקים'!$H:$H,"כן"),0)</f>
        <v>0</v>
      </c>
      <c r="G15" s="9"/>
      <c r="H15" s="12">
        <f t="shared" si="0"/>
        <v>1500</v>
      </c>
    </row>
    <row r="16" spans="1:8">
      <c r="A16" s="8" t="s">
        <v>79</v>
      </c>
      <c r="B16" s="8" t="s">
        <v>85</v>
      </c>
      <c r="C16" s="8" t="s">
        <v>81</v>
      </c>
      <c r="D16" s="8" t="s">
        <v>82</v>
      </c>
      <c r="E16" s="9">
        <v>500</v>
      </c>
      <c r="F16" s="11">
        <f>IFERROR(SUMIFS('השוואת ספקים'!$D:$D,'השוואת ספקים'!$B:$B,B16,'השוואת ספקים'!$H:$H,"כן"),0)</f>
        <v>0</v>
      </c>
      <c r="G16" s="9"/>
      <c r="H16" s="12">
        <f t="shared" si="0"/>
        <v>500</v>
      </c>
    </row>
    <row r="18" spans="1:8">
      <c r="B18" s="13" t="s">
        <v>86</v>
      </c>
      <c r="E18" s="14">
        <f>SUM(E2:E16)</f>
        <v>20000</v>
      </c>
      <c r="G18" s="14">
        <f>SUM(G2:G16)</f>
        <v>0</v>
      </c>
      <c r="H18" s="14">
        <f>SUM(H2:H16)</f>
        <v>20000</v>
      </c>
    </row>
    <row r="20" spans="1:8" ht="15.6">
      <c r="B20" s="15" t="s">
        <v>87</v>
      </c>
    </row>
    <row r="21" spans="1:8">
      <c r="B21" s="16" t="s">
        <v>88</v>
      </c>
      <c r="E21" s="17">
        <f>SUMIF(C2:C16,"קשיח",E2:E16)</f>
        <v>5600</v>
      </c>
    </row>
    <row r="22" spans="1:8">
      <c r="B22" s="16" t="s">
        <v>89</v>
      </c>
      <c r="E22" s="17">
        <f>SUMIF(C2:C16,"גמיש",E2:E16)</f>
        <v>9400</v>
      </c>
    </row>
    <row r="23" spans="1:8">
      <c r="B23" s="16" t="s">
        <v>90</v>
      </c>
      <c r="E23" s="17">
        <f>SUMIF(C2:C16,"רך",E2:E16)</f>
        <v>5000</v>
      </c>
    </row>
    <row r="25" spans="1:8" ht="15.6">
      <c r="B25" s="15" t="s">
        <v>91</v>
      </c>
    </row>
    <row r="26" spans="1:8">
      <c r="B26" s="16" t="s">
        <v>92</v>
      </c>
      <c r="E26" s="17">
        <f>SUMIF(D2:D16,"מובטח",E2:E16)</f>
        <v>15000</v>
      </c>
    </row>
    <row r="27" spans="1:8">
      <c r="B27" s="16" t="s">
        <v>93</v>
      </c>
      <c r="E27" s="17">
        <f>SUMIF(D2:D16,"תלוי הכנסות",E2:E16)</f>
        <v>5000</v>
      </c>
    </row>
    <row r="29" spans="1:8" ht="18" customHeight="1">
      <c r="A29" s="3" t="s">
        <v>94</v>
      </c>
      <c r="B29" s="3"/>
      <c r="C29" s="3"/>
      <c r="D29" s="3"/>
      <c r="E29" s="3"/>
      <c r="F29" s="3"/>
      <c r="G29" s="3"/>
      <c r="H29" s="3"/>
    </row>
    <row r="30" spans="1:8" ht="30" customHeight="1">
      <c r="A30" s="3" t="s">
        <v>95</v>
      </c>
      <c r="B30" s="3"/>
      <c r="C30" s="3"/>
      <c r="D30" s="3"/>
      <c r="E30" s="3"/>
      <c r="F30" s="3"/>
      <c r="G30" s="3"/>
      <c r="H30" s="3"/>
    </row>
  </sheetData>
  <mergeCells count="2">
    <mergeCell ref="A29:H29"/>
    <mergeCell ref="A30:H30"/>
  </mergeCells>
  <conditionalFormatting sqref="A2:H16">
    <cfRule type="expression" dxfId="5" priority="2">
      <formula>$C2="קשיח"</formula>
    </cfRule>
    <cfRule type="expression" dxfId="4" priority="3">
      <formula>$C2="גמיש"</formula>
    </cfRule>
    <cfRule type="expression" dxfId="3" priority="4">
      <formula>$C2="רך"</formula>
    </cfRule>
  </conditionalFormatting>
  <conditionalFormatting sqref="H2:H16">
    <cfRule type="cellIs" dxfId="2" priority="5" operator="lessThan">
      <formula>0</formula>
    </cfRule>
  </conditionalFormatting>
  <dataValidations count="2">
    <dataValidation type="list" sqref="C2:C16" xr:uid="{00000000-0002-0000-0200-000000000000}">
      <formula1>"קשיח,גמיש,רך"</formula1>
      <formula2>0</formula2>
    </dataValidation>
    <dataValidation type="list" sqref="D2:D16" xr:uid="{00000000-0002-0000-0200-000001000000}">
      <formula1>"מובטח,תלוי הכנסות"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F17"/>
  <sheetViews>
    <sheetView rightToLeft="1" zoomScaleNormal="100" workbookViewId="0"/>
  </sheetViews>
  <sheetFormatPr defaultColWidth="8.6640625" defaultRowHeight="14.4"/>
  <cols>
    <col min="1" max="1" width="4" customWidth="1"/>
    <col min="2" max="2" width="16" customWidth="1"/>
    <col min="3" max="3" width="32" customWidth="1"/>
    <col min="4" max="4" width="14" customWidth="1"/>
    <col min="5" max="5" width="16" customWidth="1"/>
    <col min="6" max="6" width="22" customWidth="1"/>
  </cols>
  <sheetData>
    <row r="2" spans="2:6" ht="21">
      <c r="B2" s="2" t="s">
        <v>96</v>
      </c>
      <c r="C2" s="2"/>
      <c r="D2" s="2"/>
      <c r="E2" s="2"/>
      <c r="F2" s="2"/>
    </row>
    <row r="4" spans="2:6" ht="42">
      <c r="B4" s="18" t="s">
        <v>97</v>
      </c>
      <c r="E4" s="19">
        <f>'תקציב ראשי'!E26</f>
        <v>15000</v>
      </c>
    </row>
    <row r="5" spans="2:6" ht="28.2">
      <c r="B5" s="18" t="s">
        <v>98</v>
      </c>
      <c r="E5" s="19">
        <f>'תקציב ראשי'!E27</f>
        <v>5000</v>
      </c>
    </row>
    <row r="6" spans="2:6" ht="69.599999999999994">
      <c r="B6" s="20" t="s">
        <v>99</v>
      </c>
      <c r="E6" s="21">
        <v>3000</v>
      </c>
    </row>
    <row r="7" spans="2:6" ht="28.2">
      <c r="B7" s="20" t="s">
        <v>100</v>
      </c>
      <c r="E7" s="22">
        <f>E4+E6</f>
        <v>18000</v>
      </c>
    </row>
    <row r="9" spans="2:6" ht="15.6">
      <c r="B9" s="1" t="s">
        <v>101</v>
      </c>
      <c r="C9" s="1"/>
      <c r="D9" s="1"/>
      <c r="E9" s="1"/>
      <c r="F9" s="1"/>
    </row>
    <row r="10" spans="2:6">
      <c r="B10" s="7" t="s">
        <v>102</v>
      </c>
      <c r="C10" s="7" t="s">
        <v>11</v>
      </c>
      <c r="D10" s="7" t="s">
        <v>103</v>
      </c>
      <c r="E10" s="7" t="s">
        <v>104</v>
      </c>
      <c r="F10" s="7" t="s">
        <v>105</v>
      </c>
    </row>
    <row r="11" spans="2:6">
      <c r="B11" s="23">
        <v>1</v>
      </c>
      <c r="C11" s="23" t="s">
        <v>80</v>
      </c>
      <c r="D11" s="9">
        <v>800</v>
      </c>
      <c r="E11" s="12">
        <f>D11</f>
        <v>800</v>
      </c>
      <c r="F11" s="8" t="str">
        <f>IF(E11&lt;=$E$6,"מאושר ✓","ממתין למימון נוסף")</f>
        <v>מאושר ✓</v>
      </c>
    </row>
    <row r="12" spans="2:6">
      <c r="B12" s="23">
        <v>2</v>
      </c>
      <c r="C12" s="23" t="s">
        <v>51</v>
      </c>
      <c r="D12" s="9">
        <v>1200</v>
      </c>
      <c r="E12" s="12">
        <f>E11+D12</f>
        <v>2000</v>
      </c>
      <c r="F12" s="8" t="str">
        <f>IF(E12&lt;=$E$6,"מאושר ✓","ממתין למימון נוסף")</f>
        <v>מאושר ✓</v>
      </c>
    </row>
    <row r="13" spans="2:6">
      <c r="B13" s="23">
        <v>3</v>
      </c>
      <c r="C13" s="23" t="s">
        <v>85</v>
      </c>
      <c r="D13" s="9">
        <v>500</v>
      </c>
      <c r="E13" s="12">
        <f>E12+D13</f>
        <v>2500</v>
      </c>
      <c r="F13" s="8" t="str">
        <f>IF(E13&lt;=$E$6,"מאושר ✓","ממתין למימון נוסף")</f>
        <v>מאושר ✓</v>
      </c>
    </row>
    <row r="14" spans="2:6">
      <c r="B14" s="23">
        <v>4</v>
      </c>
      <c r="C14" s="23" t="s">
        <v>83</v>
      </c>
      <c r="D14" s="9">
        <v>1000</v>
      </c>
      <c r="E14" s="12">
        <f>E13+D14</f>
        <v>3500</v>
      </c>
      <c r="F14" s="8" t="str">
        <f>IF(E14&lt;=$E$6,"מאושר ✓","ממתין למימון נוסף")</f>
        <v>ממתין למימון נוסף</v>
      </c>
    </row>
    <row r="15" spans="2:6">
      <c r="B15" s="23">
        <v>5</v>
      </c>
      <c r="C15" s="23" t="s">
        <v>84</v>
      </c>
      <c r="D15" s="9">
        <v>1500</v>
      </c>
      <c r="E15" s="12">
        <f>E14+D15</f>
        <v>5000</v>
      </c>
      <c r="F15" s="8" t="str">
        <f>IF(E15&lt;=$E$6,"מאושר ✓","ממתין למימון נוסף")</f>
        <v>ממתין למימון נוסף</v>
      </c>
    </row>
    <row r="17" spans="2:6" ht="60" customHeight="1">
      <c r="B17" s="3" t="s">
        <v>106</v>
      </c>
      <c r="C17" s="3"/>
      <c r="D17" s="3"/>
      <c r="E17" s="3"/>
      <c r="F17" s="3"/>
    </row>
  </sheetData>
  <mergeCells count="3">
    <mergeCell ref="B2:F2"/>
    <mergeCell ref="B9:F9"/>
    <mergeCell ref="B17:F17"/>
  </mergeCells>
  <conditionalFormatting sqref="F11:F15">
    <cfRule type="expression" dxfId="1" priority="2">
      <formula>F11="מאושר ✓"</formula>
    </cfRule>
    <cfRule type="expression" dxfId="0" priority="3">
      <formula>F11&lt;&gt;"מאושר ✓"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B8C231BD7E4040AA4B18C2F5FFD514" ma:contentTypeVersion="14" ma:contentTypeDescription="Create a new document." ma:contentTypeScope="" ma:versionID="08b98d0d32f7b159f0af5e548d456cdf">
  <xsd:schema xmlns:xsd="http://www.w3.org/2001/XMLSchema" xmlns:xs="http://www.w3.org/2001/XMLSchema" xmlns:p="http://schemas.microsoft.com/office/2006/metadata/properties" xmlns:ns3="f0ff997b-aebb-46dd-98dd-112b820a6f02" xmlns:ns4="f9f17297-c0c9-4a39-8467-ab671d4f4083" targetNamespace="http://schemas.microsoft.com/office/2006/metadata/properties" ma:root="true" ma:fieldsID="cefc0eb4f892b641faf9160b44e23078" ns3:_="" ns4:_="">
    <xsd:import namespace="f0ff997b-aebb-46dd-98dd-112b820a6f02"/>
    <xsd:import namespace="f9f17297-c0c9-4a39-8467-ab671d4f408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ff997b-aebb-46dd-98dd-112b820a6f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f17297-c0c9-4a39-8467-ab671d4f408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0ff997b-aebb-46dd-98dd-112b820a6f02" xsi:nil="true"/>
  </documentManagement>
</p:properties>
</file>

<file path=customXml/itemProps1.xml><?xml version="1.0" encoding="utf-8"?>
<ds:datastoreItem xmlns:ds="http://schemas.openxmlformats.org/officeDocument/2006/customXml" ds:itemID="{8A3E0740-BE09-4E24-A9F8-76EC926826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ff997b-aebb-46dd-98dd-112b820a6f02"/>
    <ds:schemaRef ds:uri="f9f17297-c0c9-4a39-8467-ab671d4f40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96D6F1-170B-4812-846B-406623D4BA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0B2A67-8FC7-40B0-B655-77BF68165845}">
  <ds:schemaRefs>
    <ds:schemaRef ds:uri="f0ff997b-aebb-46dd-98dd-112b820a6f02"/>
    <ds:schemaRef ds:uri="http://purl.org/dc/terms/"/>
    <ds:schemaRef ds:uri="http://schemas.openxmlformats.org/package/2006/metadata/core-properties"/>
    <ds:schemaRef ds:uri="f9f17297-c0c9-4a39-8467-ab671d4f408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הוראות שימוש</vt:lpstr>
      <vt:lpstr>השוואת ספקים</vt:lpstr>
      <vt:lpstr>תקציב ראשי</vt:lpstr>
      <vt:lpstr>תרחיש הכנסות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Dimant-Yossef, Tzofia</cp:lastModifiedBy>
  <cp:revision>0</cp:revision>
  <dcterms:created xsi:type="dcterms:W3CDTF">2026-07-07T10:06:21Z</dcterms:created>
  <dcterms:modified xsi:type="dcterms:W3CDTF">2026-07-15T15:49:34Z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0x01010068B8C231BD7E4040AA4B18C2F5FFD514</vt:lpwstr>
  </property>
</Properties>
</file>